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880" windowHeight="6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'Sheet1'!$B$1:$J$72</definedName>
  </definedNames>
  <calcPr fullCalcOnLoad="1"/>
</workbook>
</file>

<file path=xl/sharedStrings.xml><?xml version="1.0" encoding="utf-8"?>
<sst xmlns="http://schemas.openxmlformats.org/spreadsheetml/2006/main" count="239" uniqueCount="68">
  <si>
    <t>DESCRIPTION</t>
  </si>
  <si>
    <t>COAX-TYPE</t>
  </si>
  <si>
    <t>LOSS/100</t>
  </si>
  <si>
    <t>LENGTH</t>
  </si>
  <si>
    <t>LOSS</t>
  </si>
  <si>
    <t>LMR-400</t>
  </si>
  <si>
    <t>7/8 HELIAX</t>
  </si>
  <si>
    <t>MAIN TX-LINE</t>
  </si>
  <si>
    <t>LMR-400UF</t>
  </si>
  <si>
    <t>TOWER JUMPER</t>
  </si>
  <si>
    <t>PHASING LINES</t>
  </si>
  <si>
    <t>TOTAL LINE</t>
  </si>
  <si>
    <t>DB</t>
  </si>
  <si>
    <t>FEET</t>
  </si>
  <si>
    <t>%</t>
  </si>
  <si>
    <t>W</t>
  </si>
  <si>
    <t>NET PWR</t>
  </si>
  <si>
    <t>1/2 HELIAX</t>
  </si>
  <si>
    <t>JUMPER TO AMPLIFIER</t>
  </si>
  <si>
    <t>Po = 60</t>
  </si>
  <si>
    <t>AZ-EL JUMPER</t>
  </si>
  <si>
    <t>DISH JUMPER</t>
  </si>
  <si>
    <t>1296-MHZ - EME (TEMP)</t>
  </si>
  <si>
    <t>NOTE-1</t>
  </si>
  <si>
    <t xml:space="preserve"> </t>
  </si>
  <si>
    <t>1296-MHZ - EME (FINAL)</t>
  </si>
  <si>
    <t xml:space="preserve"> 432-MHZ M2 420-450 11-Element Yagi</t>
  </si>
  <si>
    <t xml:space="preserve"> 144-MHZ - EME 4X M2 XPOL-20 X-Yagis</t>
  </si>
  <si>
    <t>KL7UW CABLE LOSS CALCULATIONS</t>
  </si>
  <si>
    <t>RG-11</t>
  </si>
  <si>
    <t>Po = 150</t>
  </si>
  <si>
    <t>4.9 METER DISH:</t>
  </si>
  <si>
    <t xml:space="preserve"> 222-MHZ 2X 11-Element Yagis</t>
  </si>
  <si>
    <t>50-FOOT ROHN-25 TOWER #1:</t>
  </si>
  <si>
    <t>50-FOOT ROHN-25 TOWER #2:</t>
  </si>
  <si>
    <t xml:space="preserve">JUMPER   </t>
  </si>
  <si>
    <t xml:space="preserve"> 927-MHZ - 18-element Loop-Yagi</t>
  </si>
  <si>
    <t>JUMPER TO XVTR</t>
  </si>
  <si>
    <t xml:space="preserve">  </t>
  </si>
  <si>
    <t>NOTE-2</t>
  </si>
  <si>
    <t>Po = 300</t>
  </si>
  <si>
    <t>1-5/8 HELIAX</t>
  </si>
  <si>
    <t>REMOVED</t>
  </si>
  <si>
    <t>Po = 8</t>
  </si>
  <si>
    <t xml:space="preserve"> 1296-MHZ - 45-element Loop-Yagi</t>
  </si>
  <si>
    <t>NOTE-1:  18W in shack; 60W PA located at dish</t>
  </si>
  <si>
    <t>Po = 18</t>
  </si>
  <si>
    <t>LMR-600</t>
  </si>
  <si>
    <t>Po = 1100</t>
  </si>
  <si>
    <t>Po = 125</t>
  </si>
  <si>
    <t>LMR600</t>
  </si>
  <si>
    <t>Po = 20</t>
  </si>
  <si>
    <t>JUMPER TO MAIN LINE</t>
  </si>
  <si>
    <t>MAIN TOWER-LINE</t>
  </si>
  <si>
    <t>RELAY MATRIX</t>
  </si>
  <si>
    <t>Po = 1470</t>
  </si>
  <si>
    <t>Po = 1365</t>
  </si>
  <si>
    <t>4-WAY DIVIDER</t>
  </si>
  <si>
    <t xml:space="preserve"> 50-MHZ - EME KLM-6M6UW Yagi</t>
  </si>
  <si>
    <t>30-FOOT YAGI:</t>
  </si>
  <si>
    <t>REFLECTS ACTUAL MEASURED LOSS</t>
  </si>
  <si>
    <t>Po = 100</t>
  </si>
  <si>
    <t>NOTE-2:  18W in shack; 150W PA located at dish</t>
  </si>
  <si>
    <t>RG213</t>
  </si>
  <si>
    <t>NOTE 1</t>
  </si>
  <si>
    <t>NOTE 2: 20W in shack; 60W located at tower top</t>
  </si>
  <si>
    <t>NOTE 2</t>
  </si>
  <si>
    <t>NOTE 1:  13W in shack; 60W located at  tower top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</si>
</sst>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[$-F800]dddd\,\ mmmm\ dd\,\ yyyy"/>
    <numFmt numFmtId="168" formatCode="0.000"/>
    <numFmt numFmtId="169" formatCode="0.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6" borderId="13" xfId="0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1" fontId="1" fillId="36" borderId="0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1" fillId="36" borderId="13" xfId="0" applyFont="1" applyFill="1" applyBorder="1" applyAlignment="1">
      <alignment/>
    </xf>
    <xf numFmtId="2" fontId="1" fillId="36" borderId="13" xfId="0" applyNumberFormat="1" applyFont="1" applyFill="1" applyBorder="1" applyAlignment="1">
      <alignment/>
    </xf>
    <xf numFmtId="1" fontId="1" fillId="36" borderId="13" xfId="0" applyNumberFormat="1" applyFont="1" applyFill="1" applyBorder="1" applyAlignment="1">
      <alignment/>
    </xf>
    <xf numFmtId="164" fontId="1" fillId="36" borderId="0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1" fillId="37" borderId="12" xfId="0" applyFont="1" applyFill="1" applyBorder="1" applyAlignment="1">
      <alignment horizontal="right"/>
    </xf>
    <xf numFmtId="164" fontId="0" fillId="0" borderId="10" xfId="0" applyNumberFormat="1" applyBorder="1" applyAlignment="1">
      <alignment/>
    </xf>
    <xf numFmtId="0" fontId="1" fillId="35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6" borderId="14" xfId="0" applyFont="1" applyFill="1" applyBorder="1" applyAlignment="1">
      <alignment/>
    </xf>
    <xf numFmtId="2" fontId="1" fillId="36" borderId="14" xfId="0" applyNumberFormat="1" applyFont="1" applyFill="1" applyBorder="1" applyAlignment="1">
      <alignment/>
    </xf>
    <xf numFmtId="1" fontId="1" fillId="36" borderId="14" xfId="0" applyNumberFormat="1" applyFont="1" applyFill="1" applyBorder="1" applyAlignment="1">
      <alignment/>
    </xf>
    <xf numFmtId="1" fontId="1" fillId="36" borderId="15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1" fillId="38" borderId="11" xfId="0" applyFont="1" applyFill="1" applyBorder="1" applyAlignment="1">
      <alignment horizontal="right"/>
    </xf>
    <xf numFmtId="0" fontId="1" fillId="38" borderId="12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right"/>
    </xf>
    <xf numFmtId="1" fontId="0" fillId="39" borderId="0" xfId="0" applyNumberFormat="1" applyFill="1" applyBorder="1" applyAlignment="1">
      <alignment/>
    </xf>
    <xf numFmtId="1" fontId="1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4" fontId="1" fillId="36" borderId="13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8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1" fillId="36" borderId="0" xfId="0" applyFont="1" applyFill="1" applyBorder="1" applyAlignment="1">
      <alignment horizontal="center"/>
    </xf>
    <xf numFmtId="14" fontId="1" fillId="36" borderId="0" xfId="0" applyNumberFormat="1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1" fillId="35" borderId="16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right"/>
    </xf>
    <xf numFmtId="0" fontId="1" fillId="38" borderId="16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1" fillId="0" borderId="16" xfId="0" applyFont="1" applyBorder="1" applyAlignment="1">
      <alignment/>
    </xf>
    <xf numFmtId="2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left"/>
    </xf>
    <xf numFmtId="2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1" fillId="40" borderId="16" xfId="0" applyFont="1" applyFill="1" applyBorder="1" applyAlignment="1">
      <alignment horizontal="left"/>
    </xf>
    <xf numFmtId="0" fontId="1" fillId="40" borderId="11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right"/>
    </xf>
    <xf numFmtId="0" fontId="1" fillId="40" borderId="0" xfId="0" applyFont="1" applyFill="1" applyBorder="1" applyAlignment="1">
      <alignment horizontal="right"/>
    </xf>
    <xf numFmtId="0" fontId="1" fillId="40" borderId="12" xfId="0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1" fillId="39" borderId="0" xfId="0" applyFont="1" applyFill="1" applyBorder="1" applyAlignment="1">
      <alignment/>
    </xf>
    <xf numFmtId="2" fontId="1" fillId="39" borderId="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39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75" zoomScaleNormal="75" zoomScalePageLayoutView="0" workbookViewId="0" topLeftCell="A34">
      <selection activeCell="J3" sqref="J3"/>
    </sheetView>
  </sheetViews>
  <sheetFormatPr defaultColWidth="9.140625" defaultRowHeight="12.75"/>
  <cols>
    <col min="2" max="2" width="25.7109375" style="0" customWidth="1"/>
    <col min="3" max="3" width="15.7109375" style="0" customWidth="1"/>
    <col min="4" max="10" width="10.7109375" style="0" customWidth="1"/>
    <col min="12" max="12" width="25.7109375" style="0" customWidth="1"/>
    <col min="13" max="13" width="15.7109375" style="0" customWidth="1"/>
    <col min="17" max="20" width="10.7109375" style="0" customWidth="1"/>
    <col min="23" max="23" width="12.7109375" style="0" customWidth="1"/>
  </cols>
  <sheetData>
    <row r="1" ht="13.5" thickBot="1">
      <c r="D1" s="1" t="s">
        <v>28</v>
      </c>
    </row>
    <row r="2" spans="1:11" ht="12.75">
      <c r="A2" s="89"/>
      <c r="B2" s="29" t="s">
        <v>33</v>
      </c>
      <c r="C2" s="22"/>
      <c r="D2" s="23"/>
      <c r="E2" s="22"/>
      <c r="F2" s="22"/>
      <c r="G2" s="22"/>
      <c r="H2" s="22"/>
      <c r="I2" s="52" t="s">
        <v>24</v>
      </c>
      <c r="J2" s="52">
        <v>41911</v>
      </c>
      <c r="K2" s="92"/>
    </row>
    <row r="3" spans="1:11" ht="12.75">
      <c r="A3" s="90"/>
      <c r="B3" s="25"/>
      <c r="C3" s="24"/>
      <c r="D3" s="57"/>
      <c r="E3" s="24"/>
      <c r="F3" s="24"/>
      <c r="G3" s="24"/>
      <c r="H3" s="24"/>
      <c r="I3" s="58"/>
      <c r="J3" s="58"/>
      <c r="K3" s="59"/>
    </row>
    <row r="4" spans="1:11" ht="12.75">
      <c r="A4" s="90"/>
      <c r="B4" s="70"/>
      <c r="C4" s="71"/>
      <c r="D4" s="71"/>
      <c r="E4" s="72" t="s">
        <v>60</v>
      </c>
      <c r="F4" s="71"/>
      <c r="G4" s="71"/>
      <c r="H4" s="71"/>
      <c r="I4" s="71"/>
      <c r="J4" s="60"/>
      <c r="K4" s="59"/>
    </row>
    <row r="5" spans="1:11" ht="12.75">
      <c r="A5" s="90"/>
      <c r="B5" s="68" t="s">
        <v>0</v>
      </c>
      <c r="C5" s="68" t="s">
        <v>1</v>
      </c>
      <c r="D5" s="68" t="s">
        <v>2</v>
      </c>
      <c r="E5" s="68" t="s">
        <v>3</v>
      </c>
      <c r="F5" s="68" t="s">
        <v>4</v>
      </c>
      <c r="G5" s="68" t="s">
        <v>16</v>
      </c>
      <c r="H5" s="68" t="s">
        <v>30</v>
      </c>
      <c r="I5" s="69" t="s">
        <v>56</v>
      </c>
      <c r="J5" s="68" t="s">
        <v>55</v>
      </c>
      <c r="K5" s="59"/>
    </row>
    <row r="6" spans="1:11" ht="12.75">
      <c r="A6" s="90"/>
      <c r="B6" s="65" t="s">
        <v>27</v>
      </c>
      <c r="C6" s="19"/>
      <c r="D6" s="20" t="s">
        <v>12</v>
      </c>
      <c r="E6" s="20" t="s">
        <v>13</v>
      </c>
      <c r="F6" s="20" t="s">
        <v>12</v>
      </c>
      <c r="G6" s="36" t="s">
        <v>14</v>
      </c>
      <c r="H6" s="20" t="s">
        <v>15</v>
      </c>
      <c r="I6" s="20" t="s">
        <v>15</v>
      </c>
      <c r="J6" s="66" t="s">
        <v>15</v>
      </c>
      <c r="K6" s="59"/>
    </row>
    <row r="7" spans="1:11" ht="12.75">
      <c r="A7" s="90"/>
      <c r="B7" s="3" t="s">
        <v>18</v>
      </c>
      <c r="C7" s="3" t="s">
        <v>47</v>
      </c>
      <c r="D7" s="4">
        <v>1.08</v>
      </c>
      <c r="E7" s="4">
        <v>20</v>
      </c>
      <c r="F7" s="55">
        <f aca="true" t="shared" si="0" ref="F7:F14">D7*E7/100</f>
        <v>0.21600000000000003</v>
      </c>
      <c r="G7" s="6">
        <f aca="true" t="shared" si="1" ref="G7:G14">100*10^(-F7/10)</f>
        <v>95.14807363517586</v>
      </c>
      <c r="H7" s="99" t="s">
        <v>24</v>
      </c>
      <c r="I7" s="6">
        <f>1365*G7/100</f>
        <v>1298.7712051201506</v>
      </c>
      <c r="J7" s="6">
        <f>1470*G7/100</f>
        <v>1398.6766824370852</v>
      </c>
      <c r="K7" s="59"/>
    </row>
    <row r="8" spans="1:11" ht="12.75">
      <c r="A8" s="90"/>
      <c r="B8" s="4" t="s">
        <v>52</v>
      </c>
      <c r="C8" s="4" t="s">
        <v>47</v>
      </c>
      <c r="D8" s="4">
        <v>0.995</v>
      </c>
      <c r="E8" s="4">
        <v>10</v>
      </c>
      <c r="F8" s="5">
        <f t="shared" si="0"/>
        <v>0.09949999999999999</v>
      </c>
      <c r="G8" s="6">
        <f t="shared" si="1"/>
        <v>97.73497360254392</v>
      </c>
      <c r="H8" s="6">
        <f>150*G8/100</f>
        <v>146.60246040381588</v>
      </c>
      <c r="I8" s="6">
        <f>I7*G8/100</f>
        <v>1269.3536944816208</v>
      </c>
      <c r="J8" s="6">
        <f>J7*G8/100</f>
        <v>1366.9962863648223</v>
      </c>
      <c r="K8" s="59"/>
    </row>
    <row r="9" spans="1:11" ht="12.75">
      <c r="A9" s="90"/>
      <c r="B9" s="4" t="s">
        <v>7</v>
      </c>
      <c r="C9" s="4" t="s">
        <v>41</v>
      </c>
      <c r="D9" s="4">
        <v>0.27</v>
      </c>
      <c r="E9" s="4">
        <v>110</v>
      </c>
      <c r="F9" s="5">
        <f t="shared" si="0"/>
        <v>0.29700000000000004</v>
      </c>
      <c r="G9" s="6">
        <f t="shared" si="1"/>
        <v>93.38991927414305</v>
      </c>
      <c r="H9" s="6">
        <f>H8*G9/100</f>
        <v>136.9119194250312</v>
      </c>
      <c r="I9" s="6">
        <f>I8*G9/100</f>
        <v>1185.448390579738</v>
      </c>
      <c r="J9" s="6">
        <f>J8*G9/100</f>
        <v>1276.636728316641</v>
      </c>
      <c r="K9" s="59"/>
    </row>
    <row r="10" spans="1:11" ht="12.75">
      <c r="A10" s="90"/>
      <c r="B10" s="4" t="s">
        <v>53</v>
      </c>
      <c r="C10" s="4" t="s">
        <v>47</v>
      </c>
      <c r="D10" s="4">
        <v>0.995</v>
      </c>
      <c r="E10" s="4">
        <v>46</v>
      </c>
      <c r="F10" s="55">
        <f t="shared" si="0"/>
        <v>0.45770000000000005</v>
      </c>
      <c r="G10" s="6">
        <f t="shared" si="1"/>
        <v>89.99740767296893</v>
      </c>
      <c r="H10" s="6">
        <f>H9*G10/100</f>
        <v>123.21717827783206</v>
      </c>
      <c r="I10" s="6">
        <f>I9*G10/100</f>
        <v>1066.872820822696</v>
      </c>
      <c r="J10" s="6">
        <f>J9*G10/100</f>
        <v>1148.9399608859803</v>
      </c>
      <c r="K10" s="59"/>
    </row>
    <row r="11" spans="1:11" ht="12.75">
      <c r="A11" s="90"/>
      <c r="B11" s="4" t="s">
        <v>54</v>
      </c>
      <c r="C11" s="4" t="s">
        <v>24</v>
      </c>
      <c r="D11" s="4">
        <v>0.152</v>
      </c>
      <c r="E11" s="4">
        <v>100</v>
      </c>
      <c r="F11" s="5">
        <f t="shared" si="0"/>
        <v>0.152</v>
      </c>
      <c r="G11" s="6">
        <f t="shared" si="1"/>
        <v>96.56060985415499</v>
      </c>
      <c r="H11" s="6">
        <f>H10*G11/100</f>
        <v>118.97925879015604</v>
      </c>
      <c r="I11" s="6">
        <f>I10*G11/100</f>
        <v>1030.1789021546215</v>
      </c>
      <c r="J11" s="6">
        <f>J10*G11/100</f>
        <v>1109.4234330895924</v>
      </c>
      <c r="K11" s="59"/>
    </row>
    <row r="12" spans="1:11" ht="12.75">
      <c r="A12" s="90"/>
      <c r="B12" s="4" t="s">
        <v>20</v>
      </c>
      <c r="C12" s="4" t="s">
        <v>8</v>
      </c>
      <c r="D12" s="4">
        <v>1.805</v>
      </c>
      <c r="E12" s="4">
        <v>10</v>
      </c>
      <c r="F12" s="5">
        <f t="shared" si="0"/>
        <v>0.1805</v>
      </c>
      <c r="G12" s="6">
        <f t="shared" si="1"/>
        <v>95.92901827943777</v>
      </c>
      <c r="H12" s="6">
        <f>H11*G12/100</f>
        <v>114.13563491354834</v>
      </c>
      <c r="I12" s="6">
        <f>I11*G12/100</f>
        <v>988.2405073588181</v>
      </c>
      <c r="J12" s="6">
        <f>J11*G12/100</f>
        <v>1064.2590079248812</v>
      </c>
      <c r="K12" s="59"/>
    </row>
    <row r="13" spans="1:11" ht="12.75">
      <c r="A13" s="90"/>
      <c r="B13" s="4" t="s">
        <v>57</v>
      </c>
      <c r="C13" s="4"/>
      <c r="D13" s="4">
        <v>0.04</v>
      </c>
      <c r="E13" s="4" t="s">
        <v>24</v>
      </c>
      <c r="F13" s="5">
        <f>D13</f>
        <v>0.04</v>
      </c>
      <c r="G13" s="6">
        <f t="shared" si="1"/>
        <v>99.08319448927675</v>
      </c>
      <c r="H13" s="6">
        <f>H12*G13/100</f>
        <v>113.08923312296196</v>
      </c>
      <c r="I13" s="6">
        <f>I12*G13/100</f>
        <v>979.1802639281532</v>
      </c>
      <c r="J13" s="6">
        <f>J12*G13/100</f>
        <v>1054.5018226918573</v>
      </c>
      <c r="K13" s="59"/>
    </row>
    <row r="14" spans="1:11" ht="12.75">
      <c r="A14" s="90"/>
      <c r="B14" s="73" t="s">
        <v>10</v>
      </c>
      <c r="C14" s="73" t="s">
        <v>5</v>
      </c>
      <c r="D14" s="73">
        <v>1.504</v>
      </c>
      <c r="E14" s="73">
        <v>18</v>
      </c>
      <c r="F14" s="74">
        <f t="shared" si="0"/>
        <v>0.27072</v>
      </c>
      <c r="G14" s="75">
        <f t="shared" si="1"/>
        <v>93.95675303902664</v>
      </c>
      <c r="H14" s="75">
        <f>H12*G14/100</f>
        <v>107.23813662524768</v>
      </c>
      <c r="I14" s="75">
        <f>I12*G14/100</f>
        <v>928.5186929307487</v>
      </c>
      <c r="J14" s="75">
        <f>J12*G14/100</f>
        <v>999.9432077715755</v>
      </c>
      <c r="K14" s="59"/>
    </row>
    <row r="15" spans="1:11" ht="12.75">
      <c r="A15" s="90"/>
      <c r="B15" s="76" t="s">
        <v>11</v>
      </c>
      <c r="C15" s="11"/>
      <c r="D15" s="11"/>
      <c r="E15" s="11"/>
      <c r="F15" s="77">
        <f>SUM(F7:F14)</f>
        <v>1.71342</v>
      </c>
      <c r="G15" s="78">
        <f>100*10^(-F15/10)</f>
        <v>67.39970566929404</v>
      </c>
      <c r="H15" s="78">
        <f>150*G15/100</f>
        <v>101.09955850394107</v>
      </c>
      <c r="I15" s="78">
        <f>I14</f>
        <v>928.5186929307487</v>
      </c>
      <c r="J15" s="79">
        <f>J14</f>
        <v>999.9432077715755</v>
      </c>
      <c r="K15" s="59"/>
    </row>
    <row r="16" spans="1:11" ht="12.75">
      <c r="A16" s="90"/>
      <c r="B16" s="25"/>
      <c r="C16" s="25"/>
      <c r="D16" s="25"/>
      <c r="E16" s="25"/>
      <c r="F16" s="26"/>
      <c r="G16" s="27"/>
      <c r="H16" s="27"/>
      <c r="I16" s="27"/>
      <c r="J16" s="27"/>
      <c r="K16" s="59"/>
    </row>
    <row r="17" spans="1:11" ht="12.75">
      <c r="A17" s="90"/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16</v>
      </c>
      <c r="H17" s="13" t="s">
        <v>19</v>
      </c>
      <c r="I17" s="47"/>
      <c r="J17" s="27"/>
      <c r="K17" s="59"/>
    </row>
    <row r="18" spans="1:11" ht="12.75">
      <c r="A18" s="90"/>
      <c r="B18" s="67" t="s">
        <v>36</v>
      </c>
      <c r="C18" s="42"/>
      <c r="D18" s="43" t="s">
        <v>12</v>
      </c>
      <c r="E18" s="43" t="s">
        <v>13</v>
      </c>
      <c r="F18" s="43" t="s">
        <v>12</v>
      </c>
      <c r="G18" s="44" t="s">
        <v>14</v>
      </c>
      <c r="H18" s="45" t="s">
        <v>15</v>
      </c>
      <c r="I18" s="48"/>
      <c r="J18" s="27"/>
      <c r="K18" s="59"/>
    </row>
    <row r="19" spans="1:11" ht="12.75">
      <c r="A19" s="90"/>
      <c r="B19" s="4"/>
      <c r="C19" s="4"/>
      <c r="D19" s="4"/>
      <c r="E19" s="4"/>
      <c r="F19" s="4"/>
      <c r="G19" s="4"/>
      <c r="H19" s="103" t="s">
        <v>64</v>
      </c>
      <c r="I19" s="49"/>
      <c r="J19" s="27"/>
      <c r="K19" s="59"/>
    </row>
    <row r="20" spans="1:11" ht="12.75">
      <c r="A20" s="90"/>
      <c r="B20" s="62" t="s">
        <v>35</v>
      </c>
      <c r="C20" s="62" t="s">
        <v>17</v>
      </c>
      <c r="D20" s="62">
        <v>2.3</v>
      </c>
      <c r="E20" s="62">
        <v>15</v>
      </c>
      <c r="F20" s="63">
        <f>D20*E20/100</f>
        <v>0.345</v>
      </c>
      <c r="G20" s="64">
        <f>100*10^(-F20/10)</f>
        <v>92.36341884196304</v>
      </c>
      <c r="H20" s="64">
        <f>60*G20/100</f>
        <v>55.418051305177826</v>
      </c>
      <c r="I20" s="49"/>
      <c r="J20" s="27"/>
      <c r="K20" s="59"/>
    </row>
    <row r="21" spans="1:11" ht="12.75">
      <c r="A21" s="90"/>
      <c r="B21" s="9" t="s">
        <v>11</v>
      </c>
      <c r="C21" s="9"/>
      <c r="D21" s="9"/>
      <c r="E21" s="9"/>
      <c r="F21" s="7">
        <f>SUM(F20:F20)</f>
        <v>0.345</v>
      </c>
      <c r="G21" s="8">
        <f>100*10^(-F21/10)</f>
        <v>92.36341884196304</v>
      </c>
      <c r="H21" s="8">
        <f>60*G21/100</f>
        <v>55.418051305177826</v>
      </c>
      <c r="I21" s="50"/>
      <c r="J21" s="27"/>
      <c r="K21" s="59"/>
    </row>
    <row r="22" spans="1:11" ht="12.75">
      <c r="A22" s="90"/>
      <c r="B22" s="25"/>
      <c r="C22" s="25"/>
      <c r="D22" s="25"/>
      <c r="E22" s="25"/>
      <c r="F22" s="26"/>
      <c r="G22" s="27"/>
      <c r="H22" s="27"/>
      <c r="I22" s="50"/>
      <c r="J22" s="27"/>
      <c r="K22" s="59"/>
    </row>
    <row r="23" spans="1:11" ht="12.75">
      <c r="A23" s="90"/>
      <c r="B23" s="2" t="s">
        <v>0</v>
      </c>
      <c r="C23" s="61" t="s">
        <v>1</v>
      </c>
      <c r="D23" s="2" t="s">
        <v>2</v>
      </c>
      <c r="E23" s="2" t="s">
        <v>3</v>
      </c>
      <c r="F23" s="2" t="s">
        <v>4</v>
      </c>
      <c r="G23" s="2" t="s">
        <v>16</v>
      </c>
      <c r="H23" s="13" t="s">
        <v>51</v>
      </c>
      <c r="I23" s="13" t="s">
        <v>19</v>
      </c>
      <c r="J23" s="27"/>
      <c r="K23" s="59"/>
    </row>
    <row r="24" spans="1:11" ht="12.75">
      <c r="A24" s="90"/>
      <c r="B24" s="80" t="s">
        <v>44</v>
      </c>
      <c r="C24" s="10"/>
      <c r="D24" s="14" t="s">
        <v>12</v>
      </c>
      <c r="E24" s="14" t="s">
        <v>13</v>
      </c>
      <c r="F24" s="14" t="s">
        <v>12</v>
      </c>
      <c r="G24" s="14" t="s">
        <v>14</v>
      </c>
      <c r="H24" s="15" t="s">
        <v>15</v>
      </c>
      <c r="I24" s="15" t="s">
        <v>15</v>
      </c>
      <c r="J24" s="27"/>
      <c r="K24" s="59"/>
    </row>
    <row r="25" spans="1:11" ht="12.75">
      <c r="A25" s="90"/>
      <c r="B25" s="4" t="s">
        <v>18</v>
      </c>
      <c r="C25" s="60" t="s">
        <v>5</v>
      </c>
      <c r="D25" s="4">
        <v>4.739</v>
      </c>
      <c r="E25" s="4">
        <v>15</v>
      </c>
      <c r="F25" s="5">
        <f>D25*E25/100</f>
        <v>0.71085</v>
      </c>
      <c r="G25" s="6">
        <f aca="true" t="shared" si="2" ref="G25:G32">100*10^(-F25/10)</f>
        <v>84.90142899239355</v>
      </c>
      <c r="H25" s="6">
        <f>20*G25/100</f>
        <v>16.98028579847871</v>
      </c>
      <c r="I25" s="102" t="s">
        <v>66</v>
      </c>
      <c r="J25" s="27"/>
      <c r="K25" s="59"/>
    </row>
    <row r="26" spans="1:11" ht="12.75">
      <c r="A26" s="90"/>
      <c r="B26" s="4" t="s">
        <v>7</v>
      </c>
      <c r="C26" s="60" t="s">
        <v>41</v>
      </c>
      <c r="D26" s="4">
        <v>1.25</v>
      </c>
      <c r="E26" s="4">
        <v>120</v>
      </c>
      <c r="F26" s="5">
        <f aca="true" t="shared" si="3" ref="F26:F31">D26*E26/100</f>
        <v>1.5</v>
      </c>
      <c r="G26" s="6">
        <f t="shared" si="2"/>
        <v>70.7945784384138</v>
      </c>
      <c r="H26" s="6">
        <f aca="true" t="shared" si="4" ref="H26:H31">H25*G26/100</f>
        <v>12.021121748670849</v>
      </c>
      <c r="I26" s="6" t="s">
        <v>24</v>
      </c>
      <c r="J26" s="27"/>
      <c r="K26" s="59"/>
    </row>
    <row r="27" spans="1:11" ht="12.75">
      <c r="A27" s="90"/>
      <c r="B27" s="4" t="s">
        <v>35</v>
      </c>
      <c r="C27" s="60" t="s">
        <v>63</v>
      </c>
      <c r="D27" s="4">
        <v>9.3</v>
      </c>
      <c r="E27" s="4">
        <v>5</v>
      </c>
      <c r="F27" s="5">
        <f t="shared" si="3"/>
        <v>0.465</v>
      </c>
      <c r="G27" s="6">
        <f t="shared" si="2"/>
        <v>89.84625925706857</v>
      </c>
      <c r="H27" s="6">
        <f t="shared" si="4"/>
        <v>10.800528211918666</v>
      </c>
      <c r="I27" s="6" t="s">
        <v>24</v>
      </c>
      <c r="J27" s="27"/>
      <c r="K27" s="59"/>
    </row>
    <row r="28" spans="1:11" ht="12.75">
      <c r="A28" s="90"/>
      <c r="B28" s="4" t="s">
        <v>7</v>
      </c>
      <c r="C28" s="60" t="s">
        <v>47</v>
      </c>
      <c r="D28" s="4">
        <v>3</v>
      </c>
      <c r="E28" s="4">
        <v>52</v>
      </c>
      <c r="F28" s="5">
        <f t="shared" si="3"/>
        <v>1.56</v>
      </c>
      <c r="G28" s="6">
        <f t="shared" si="2"/>
        <v>69.82324040771714</v>
      </c>
      <c r="H28" s="6">
        <f t="shared" si="4"/>
        <v>7.541278778711282</v>
      </c>
      <c r="I28" s="6" t="s">
        <v>24</v>
      </c>
      <c r="J28" s="27"/>
      <c r="K28" s="59"/>
    </row>
    <row r="29" spans="1:11" ht="12.75">
      <c r="A29" s="90"/>
      <c r="B29" s="4" t="s">
        <v>9</v>
      </c>
      <c r="C29" s="60" t="s">
        <v>42</v>
      </c>
      <c r="D29" s="4">
        <v>5.687</v>
      </c>
      <c r="E29" s="4">
        <v>0</v>
      </c>
      <c r="F29" s="5">
        <f t="shared" si="3"/>
        <v>0</v>
      </c>
      <c r="G29" s="6">
        <f t="shared" si="2"/>
        <v>100</v>
      </c>
      <c r="H29" s="6">
        <f t="shared" si="4"/>
        <v>7.541278778711282</v>
      </c>
      <c r="I29" s="6" t="s">
        <v>24</v>
      </c>
      <c r="J29" s="27"/>
      <c r="K29" s="59"/>
    </row>
    <row r="30" spans="1:11" ht="12.75">
      <c r="A30" s="90"/>
      <c r="B30" s="4" t="s">
        <v>20</v>
      </c>
      <c r="C30" s="60" t="s">
        <v>8</v>
      </c>
      <c r="D30" s="4">
        <v>5.687</v>
      </c>
      <c r="E30" s="4">
        <v>10</v>
      </c>
      <c r="F30" s="5">
        <f t="shared" si="3"/>
        <v>0.5687000000000001</v>
      </c>
      <c r="G30" s="6">
        <f t="shared" si="2"/>
        <v>87.72633784103535</v>
      </c>
      <c r="H30" s="6">
        <f t="shared" si="4"/>
        <v>6.615687698946564</v>
      </c>
      <c r="I30" s="6">
        <f>60*G30/100</f>
        <v>52.63580270462121</v>
      </c>
      <c r="J30" s="27"/>
      <c r="K30" s="59"/>
    </row>
    <row r="31" spans="1:11" ht="12.75">
      <c r="A31" s="90"/>
      <c r="B31" s="73" t="s">
        <v>10</v>
      </c>
      <c r="C31" s="56" t="s">
        <v>17</v>
      </c>
      <c r="D31" s="73">
        <v>2.8</v>
      </c>
      <c r="E31" s="73">
        <v>7</v>
      </c>
      <c r="F31" s="5">
        <f t="shared" si="3"/>
        <v>0.19599999999999998</v>
      </c>
      <c r="G31" s="6">
        <f t="shared" si="2"/>
        <v>95.58725718846912</v>
      </c>
      <c r="H31" s="6">
        <f t="shared" si="4"/>
        <v>6.323754415577968</v>
      </c>
      <c r="I31" s="6">
        <f>I30*G31/100</f>
        <v>50.31312010448147</v>
      </c>
      <c r="J31" s="27"/>
      <c r="K31" s="59"/>
    </row>
    <row r="32" spans="1:11" ht="12.75">
      <c r="A32" s="90"/>
      <c r="B32" s="76" t="s">
        <v>11</v>
      </c>
      <c r="C32" s="11"/>
      <c r="D32" s="11"/>
      <c r="E32" s="12"/>
      <c r="F32" s="84">
        <f>SUM(F25:F31)</f>
        <v>5.000549999999999</v>
      </c>
      <c r="G32" s="8">
        <f t="shared" si="2"/>
        <v>31.618772077889844</v>
      </c>
      <c r="H32" s="8">
        <f>20*G32/100</f>
        <v>6.323754415577969</v>
      </c>
      <c r="I32" s="8">
        <f>I31</f>
        <v>50.31312010448147</v>
      </c>
      <c r="J32" s="27"/>
      <c r="K32" s="59"/>
    </row>
    <row r="33" spans="1:11" ht="12.75">
      <c r="A33" s="90"/>
      <c r="B33" s="100"/>
      <c r="C33" s="100"/>
      <c r="D33" s="100"/>
      <c r="E33" s="100"/>
      <c r="F33" s="101"/>
      <c r="G33" s="50"/>
      <c r="H33" s="50"/>
      <c r="I33" s="50"/>
      <c r="J33" s="27"/>
      <c r="K33" s="59"/>
    </row>
    <row r="34" spans="1:11" ht="12.75">
      <c r="A34" s="90"/>
      <c r="B34" s="104" t="s">
        <v>67</v>
      </c>
      <c r="C34" s="25"/>
      <c r="D34" s="25"/>
      <c r="E34" s="25" t="s">
        <v>65</v>
      </c>
      <c r="F34" s="26"/>
      <c r="G34" s="27"/>
      <c r="H34" s="27"/>
      <c r="I34" s="27"/>
      <c r="J34" s="27"/>
      <c r="K34" s="59"/>
    </row>
    <row r="35" spans="1:11" ht="13.5" thickBot="1">
      <c r="A35" s="91"/>
      <c r="B35" s="38"/>
      <c r="C35" s="38"/>
      <c r="D35" s="38"/>
      <c r="E35" s="38"/>
      <c r="F35" s="39"/>
      <c r="G35" s="40"/>
      <c r="H35" s="40"/>
      <c r="I35" s="40"/>
      <c r="J35" s="40"/>
      <c r="K35" s="93"/>
    </row>
    <row r="36" spans="1:11" ht="12.75">
      <c r="A36" s="89"/>
      <c r="B36" s="29" t="s">
        <v>34</v>
      </c>
      <c r="C36" s="29"/>
      <c r="D36" s="29"/>
      <c r="E36" s="29"/>
      <c r="F36" s="30"/>
      <c r="G36" s="31"/>
      <c r="H36" s="31"/>
      <c r="I36" s="31"/>
      <c r="J36" s="31"/>
      <c r="K36" s="92"/>
    </row>
    <row r="37" spans="1:11" ht="12.75">
      <c r="A37" s="90"/>
      <c r="B37" s="25"/>
      <c r="C37" s="25"/>
      <c r="D37" s="25"/>
      <c r="E37" s="25"/>
      <c r="F37" s="26"/>
      <c r="G37" s="27"/>
      <c r="H37" s="27"/>
      <c r="I37" s="27"/>
      <c r="J37" s="27"/>
      <c r="K37" s="59"/>
    </row>
    <row r="38" spans="1:11" ht="12.75">
      <c r="A38" s="90"/>
      <c r="B38" s="2" t="s">
        <v>0</v>
      </c>
      <c r="C38" s="61" t="s">
        <v>1</v>
      </c>
      <c r="D38" s="2" t="s">
        <v>2</v>
      </c>
      <c r="E38" s="2" t="s">
        <v>3</v>
      </c>
      <c r="F38" s="2" t="s">
        <v>4</v>
      </c>
      <c r="G38" s="2" t="s">
        <v>16</v>
      </c>
      <c r="H38" s="2" t="s">
        <v>61</v>
      </c>
      <c r="I38" s="2" t="s">
        <v>30</v>
      </c>
      <c r="J38" s="2" t="s">
        <v>40</v>
      </c>
      <c r="K38" s="59"/>
    </row>
    <row r="39" spans="1:11" ht="12.75">
      <c r="A39" s="90"/>
      <c r="B39" s="81" t="s">
        <v>32</v>
      </c>
      <c r="C39" s="33"/>
      <c r="D39" s="82" t="s">
        <v>12</v>
      </c>
      <c r="E39" s="82" t="s">
        <v>13</v>
      </c>
      <c r="F39" s="82" t="s">
        <v>12</v>
      </c>
      <c r="G39" s="82" t="s">
        <v>14</v>
      </c>
      <c r="H39" s="34" t="s">
        <v>15</v>
      </c>
      <c r="I39" s="34" t="s">
        <v>15</v>
      </c>
      <c r="J39" s="82" t="s">
        <v>15</v>
      </c>
      <c r="K39" s="59"/>
    </row>
    <row r="40" spans="1:11" ht="12.75">
      <c r="A40" s="90"/>
      <c r="B40" s="3" t="s">
        <v>18</v>
      </c>
      <c r="C40" s="60" t="s">
        <v>5</v>
      </c>
      <c r="D40" s="4">
        <v>1.879</v>
      </c>
      <c r="E40" s="4">
        <v>8</v>
      </c>
      <c r="F40" s="5">
        <f>D40*E40/100</f>
        <v>0.15032</v>
      </c>
      <c r="G40" s="6">
        <f>100*10^(-F40/10)</f>
        <v>96.59797003528664</v>
      </c>
      <c r="H40" s="6">
        <f>100*G40/100</f>
        <v>96.59797003528664</v>
      </c>
      <c r="I40" s="6">
        <f>150*G40/100</f>
        <v>144.89695505292994</v>
      </c>
      <c r="J40" s="6">
        <f>300*G40/100</f>
        <v>289.7939101058599</v>
      </c>
      <c r="K40" s="59"/>
    </row>
    <row r="41" spans="1:11" ht="12.75">
      <c r="A41" s="90"/>
      <c r="B41" s="4" t="s">
        <v>7</v>
      </c>
      <c r="C41" s="60" t="s">
        <v>6</v>
      </c>
      <c r="D41" s="4">
        <v>0.58</v>
      </c>
      <c r="E41" s="4">
        <v>80</v>
      </c>
      <c r="F41" s="5">
        <f>D41*E41/100</f>
        <v>0.46399999999999997</v>
      </c>
      <c r="G41" s="6">
        <f>100*10^(-F41/10)</f>
        <v>89.86694950475263</v>
      </c>
      <c r="H41" s="6">
        <f>H40*G41/100</f>
        <v>86.8096489542271</v>
      </c>
      <c r="I41" s="6">
        <f>I40*G41/100</f>
        <v>130.21447343134065</v>
      </c>
      <c r="J41" s="6">
        <f>J40*G41/100</f>
        <v>260.4289468626813</v>
      </c>
      <c r="K41" s="59"/>
    </row>
    <row r="42" spans="1:12" ht="12.75">
      <c r="A42" s="90"/>
      <c r="B42" s="4" t="s">
        <v>20</v>
      </c>
      <c r="C42" s="60" t="s">
        <v>8</v>
      </c>
      <c r="D42" s="4">
        <v>2.225</v>
      </c>
      <c r="E42" s="4">
        <v>10</v>
      </c>
      <c r="F42" s="5">
        <f>D42*E42/100</f>
        <v>0.2225</v>
      </c>
      <c r="G42" s="6">
        <f>100*10^(-F42/10)</f>
        <v>95.00577390195689</v>
      </c>
      <c r="H42" s="6">
        <f>H41*G42/100</f>
        <v>82.47417881053549</v>
      </c>
      <c r="I42" s="6">
        <f>I41*G42/100</f>
        <v>123.71126821580322</v>
      </c>
      <c r="J42" s="6">
        <f>J41*G42/100</f>
        <v>247.42253643160643</v>
      </c>
      <c r="K42" s="59"/>
      <c r="L42" s="21"/>
    </row>
    <row r="43" spans="1:11" ht="12.75">
      <c r="A43" s="90"/>
      <c r="B43" s="4" t="s">
        <v>10</v>
      </c>
      <c r="C43" s="60" t="s">
        <v>29</v>
      </c>
      <c r="D43" s="4">
        <v>3.125</v>
      </c>
      <c r="E43" s="4">
        <v>5</v>
      </c>
      <c r="F43" s="5">
        <f>D43*E43/100</f>
        <v>0.15625</v>
      </c>
      <c r="G43" s="6">
        <f>100*10^(-F43/10)</f>
        <v>96.46616199111992</v>
      </c>
      <c r="H43" s="6">
        <f>H42*G43/100</f>
        <v>79.55967493221706</v>
      </c>
      <c r="I43" s="6">
        <f>I42*G43/100</f>
        <v>119.33951239832557</v>
      </c>
      <c r="J43" s="6">
        <f>J42*G43/100</f>
        <v>238.67902479665113</v>
      </c>
      <c r="K43" s="59"/>
    </row>
    <row r="44" spans="1:11" ht="12.75">
      <c r="A44" s="90"/>
      <c r="B44" s="9" t="s">
        <v>11</v>
      </c>
      <c r="C44" s="11"/>
      <c r="D44" s="11"/>
      <c r="E44" s="12"/>
      <c r="F44" s="7">
        <f>SUM(F39:F42)</f>
        <v>0.83682</v>
      </c>
      <c r="G44" s="8">
        <f>100*10^(-F44/10)</f>
        <v>82.47417881053549</v>
      </c>
      <c r="H44" s="8">
        <f>100*G44/100</f>
        <v>82.47417881053549</v>
      </c>
      <c r="I44" s="8">
        <f>150*G44/100</f>
        <v>123.71126821580323</v>
      </c>
      <c r="J44" s="8">
        <f>300*G44/100</f>
        <v>247.42253643160646</v>
      </c>
      <c r="K44" s="59"/>
    </row>
    <row r="45" spans="1:11" ht="12.75">
      <c r="A45" s="90"/>
      <c r="B45" s="25"/>
      <c r="C45" s="25"/>
      <c r="D45" s="25"/>
      <c r="E45" s="25"/>
      <c r="F45" s="26"/>
      <c r="G45" s="27"/>
      <c r="H45" s="27"/>
      <c r="I45" s="50"/>
      <c r="J45" s="27"/>
      <c r="K45" s="59"/>
    </row>
    <row r="46" spans="1:11" ht="12.75">
      <c r="A46" s="90"/>
      <c r="B46" s="2" t="s">
        <v>0</v>
      </c>
      <c r="C46" s="2" t="s">
        <v>1</v>
      </c>
      <c r="D46" s="2" t="s">
        <v>2</v>
      </c>
      <c r="E46" s="2" t="s">
        <v>3</v>
      </c>
      <c r="F46" s="2" t="s">
        <v>4</v>
      </c>
      <c r="G46" s="2" t="s">
        <v>16</v>
      </c>
      <c r="H46" s="2" t="s">
        <v>61</v>
      </c>
      <c r="I46" s="47"/>
      <c r="J46" s="27"/>
      <c r="K46" s="59"/>
    </row>
    <row r="47" spans="1:11" ht="12.75">
      <c r="A47" s="90"/>
      <c r="B47" s="83" t="s">
        <v>26</v>
      </c>
      <c r="C47" s="16"/>
      <c r="D47" s="17" t="s">
        <v>12</v>
      </c>
      <c r="E47" s="17" t="s">
        <v>13</v>
      </c>
      <c r="F47" s="17" t="s">
        <v>12</v>
      </c>
      <c r="G47" s="37" t="s">
        <v>14</v>
      </c>
      <c r="H47" s="18" t="s">
        <v>15</v>
      </c>
      <c r="I47" s="48"/>
      <c r="J47" s="24"/>
      <c r="K47" s="59"/>
    </row>
    <row r="48" spans="1:11" ht="12.75">
      <c r="A48" s="90"/>
      <c r="B48" s="3" t="s">
        <v>18</v>
      </c>
      <c r="C48" s="4" t="s">
        <v>5</v>
      </c>
      <c r="D48" s="4">
        <v>2.65</v>
      </c>
      <c r="E48" s="4">
        <v>8</v>
      </c>
      <c r="F48" s="5">
        <f>D48*E48/100</f>
        <v>0.212</v>
      </c>
      <c r="G48" s="6">
        <f>100*10^(-F48/10)</f>
        <v>95.23574861919198</v>
      </c>
      <c r="H48" s="6">
        <f>100*G48/100</f>
        <v>95.23574861919198</v>
      </c>
      <c r="I48" s="49"/>
      <c r="J48" s="24"/>
      <c r="K48" s="59"/>
    </row>
    <row r="49" spans="1:11" ht="12.75">
      <c r="A49" s="90"/>
      <c r="B49" s="4" t="s">
        <v>7</v>
      </c>
      <c r="C49" s="4" t="s">
        <v>6</v>
      </c>
      <c r="D49" s="4">
        <v>0.83</v>
      </c>
      <c r="E49" s="4">
        <v>80</v>
      </c>
      <c r="F49" s="5">
        <f>D49*E49/100</f>
        <v>0.6639999999999999</v>
      </c>
      <c r="G49" s="6">
        <f>100*10^(-F49/10)</f>
        <v>85.8222705054015</v>
      </c>
      <c r="H49" s="6">
        <f>H48*G49/100</f>
        <v>81.73348179780712</v>
      </c>
      <c r="I49" s="49"/>
      <c r="J49" s="24"/>
      <c r="K49" s="59"/>
    </row>
    <row r="50" spans="1:11" ht="12.75">
      <c r="A50" s="90"/>
      <c r="B50" s="4" t="s">
        <v>20</v>
      </c>
      <c r="C50" s="4" t="s">
        <v>8</v>
      </c>
      <c r="D50" s="4">
        <v>3.184</v>
      </c>
      <c r="E50" s="4">
        <v>10</v>
      </c>
      <c r="F50" s="5">
        <f>D50*E50/100</f>
        <v>0.3184</v>
      </c>
      <c r="G50" s="6">
        <f>100*10^(-F50/10)</f>
        <v>92.93086936959835</v>
      </c>
      <c r="H50" s="6">
        <f>H49*G50/100</f>
        <v>75.95563520074458</v>
      </c>
      <c r="I50" s="49"/>
      <c r="J50" s="24"/>
      <c r="K50" s="59"/>
    </row>
    <row r="51" spans="1:11" ht="12.75">
      <c r="A51" s="90"/>
      <c r="B51" s="76" t="s">
        <v>11</v>
      </c>
      <c r="C51" s="11"/>
      <c r="D51" s="11"/>
      <c r="E51" s="12"/>
      <c r="F51" s="7">
        <f>SUM(F47:F50)</f>
        <v>1.1944</v>
      </c>
      <c r="G51" s="8">
        <f>100*10^(-F51/10)</f>
        <v>75.95563520074458</v>
      </c>
      <c r="H51" s="8">
        <f>100*G51/100</f>
        <v>75.95563520074458</v>
      </c>
      <c r="I51" s="50"/>
      <c r="J51" s="24"/>
      <c r="K51" s="59"/>
    </row>
    <row r="52" spans="1:11" ht="13.5" thickBot="1">
      <c r="A52" s="91"/>
      <c r="B52" s="38"/>
      <c r="C52" s="38"/>
      <c r="D52" s="38"/>
      <c r="E52" s="38"/>
      <c r="F52" s="39"/>
      <c r="G52" s="40"/>
      <c r="H52" s="41"/>
      <c r="I52" s="40"/>
      <c r="J52" s="28"/>
      <c r="K52" s="93"/>
    </row>
    <row r="53" spans="1:11" ht="12.75">
      <c r="A53" s="90"/>
      <c r="B53" s="25" t="s">
        <v>31</v>
      </c>
      <c r="C53" s="25"/>
      <c r="D53" s="25"/>
      <c r="E53" s="25"/>
      <c r="F53" s="26"/>
      <c r="G53" s="27"/>
      <c r="H53" s="27"/>
      <c r="I53" s="27"/>
      <c r="J53" s="24"/>
      <c r="K53" s="59"/>
    </row>
    <row r="54" spans="1:11" ht="12.75">
      <c r="A54" s="90"/>
      <c r="B54" s="25"/>
      <c r="C54" s="25"/>
      <c r="D54" s="25"/>
      <c r="E54" s="25"/>
      <c r="F54" s="26"/>
      <c r="G54" s="27"/>
      <c r="H54" s="32"/>
      <c r="I54" s="32"/>
      <c r="J54" s="27"/>
      <c r="K54" s="59"/>
    </row>
    <row r="55" spans="1:11" ht="12.75">
      <c r="A55" s="90"/>
      <c r="B55" s="2" t="s">
        <v>0</v>
      </c>
      <c r="C55" s="2" t="s">
        <v>1</v>
      </c>
      <c r="D55" s="2" t="s">
        <v>2</v>
      </c>
      <c r="E55" s="2" t="s">
        <v>3</v>
      </c>
      <c r="F55" s="2" t="s">
        <v>4</v>
      </c>
      <c r="G55" s="2" t="s">
        <v>16</v>
      </c>
      <c r="H55" s="13" t="s">
        <v>46</v>
      </c>
      <c r="I55" s="13" t="s">
        <v>19</v>
      </c>
      <c r="J55" s="24"/>
      <c r="K55" s="59"/>
    </row>
    <row r="56" spans="1:11" ht="12.75">
      <c r="A56" s="90"/>
      <c r="B56" s="87" t="s">
        <v>22</v>
      </c>
      <c r="C56" s="10"/>
      <c r="D56" s="14" t="s">
        <v>12</v>
      </c>
      <c r="E56" s="14" t="s">
        <v>13</v>
      </c>
      <c r="F56" s="14" t="s">
        <v>12</v>
      </c>
      <c r="G56" s="14" t="s">
        <v>14</v>
      </c>
      <c r="H56" s="15" t="s">
        <v>15</v>
      </c>
      <c r="I56" s="15" t="s">
        <v>15</v>
      </c>
      <c r="J56" s="24"/>
      <c r="K56" s="59"/>
    </row>
    <row r="57" spans="1:11" ht="12.75">
      <c r="A57" s="90"/>
      <c r="B57" s="4" t="s">
        <v>37</v>
      </c>
      <c r="C57" s="4" t="s">
        <v>5</v>
      </c>
      <c r="D57" s="4">
        <v>4.739</v>
      </c>
      <c r="E57" s="4">
        <v>8</v>
      </c>
      <c r="F57" s="5">
        <f>D57*E57/100</f>
        <v>0.37912</v>
      </c>
      <c r="G57" s="6">
        <f>100*10^(-F57/10)</f>
        <v>91.640616038885</v>
      </c>
      <c r="H57" s="35">
        <f>18*G57/100</f>
        <v>16.4953108869993</v>
      </c>
      <c r="I57" s="54" t="s">
        <v>23</v>
      </c>
      <c r="J57" s="24"/>
      <c r="K57" s="59"/>
    </row>
    <row r="58" spans="1:11" ht="12.75">
      <c r="A58" s="90"/>
      <c r="B58" s="4" t="s">
        <v>7</v>
      </c>
      <c r="C58" s="4" t="s">
        <v>47</v>
      </c>
      <c r="D58" s="4">
        <v>3</v>
      </c>
      <c r="E58" s="4">
        <v>100</v>
      </c>
      <c r="F58" s="5">
        <f>D58*E58/100</f>
        <v>3</v>
      </c>
      <c r="G58" s="6">
        <f>100*10^(-F58/10)</f>
        <v>50.11872336272722</v>
      </c>
      <c r="H58" s="35">
        <f>H57*G58/100</f>
        <v>8.267239231277005</v>
      </c>
      <c r="I58" s="35" t="s">
        <v>24</v>
      </c>
      <c r="J58" s="24"/>
      <c r="K58" s="59"/>
    </row>
    <row r="59" spans="1:11" ht="12.75">
      <c r="A59" s="90"/>
      <c r="B59" s="4" t="s">
        <v>20</v>
      </c>
      <c r="C59" s="4" t="s">
        <v>8</v>
      </c>
      <c r="D59" s="4">
        <v>5.687</v>
      </c>
      <c r="E59" s="4">
        <v>15</v>
      </c>
      <c r="F59" s="5">
        <f>D59*E59/100</f>
        <v>0.8530500000000001</v>
      </c>
      <c r="G59" s="6">
        <f>100*10^(-F59/10)</f>
        <v>82.16654011494585</v>
      </c>
      <c r="H59" s="35">
        <f>H58*G59/100</f>
        <v>6.79290443936576</v>
      </c>
      <c r="I59" s="35" t="s">
        <v>24</v>
      </c>
      <c r="J59" s="24"/>
      <c r="K59" s="59"/>
    </row>
    <row r="60" spans="1:11" ht="12.75">
      <c r="A60" s="90"/>
      <c r="B60" s="73" t="s">
        <v>21</v>
      </c>
      <c r="C60" s="73" t="s">
        <v>17</v>
      </c>
      <c r="D60" s="73">
        <v>2.8</v>
      </c>
      <c r="E60" s="73">
        <v>13</v>
      </c>
      <c r="F60" s="74">
        <f>D60*E60/100</f>
        <v>0.364</v>
      </c>
      <c r="G60" s="75">
        <f>100*10^(-F60/10)</f>
        <v>91.96021966586174</v>
      </c>
      <c r="H60" s="35" t="s">
        <v>24</v>
      </c>
      <c r="I60" s="35">
        <f>60*G60/100</f>
        <v>55.176131799517044</v>
      </c>
      <c r="J60" s="24"/>
      <c r="K60" s="59"/>
    </row>
    <row r="61" spans="1:11" ht="12.75">
      <c r="A61" s="90"/>
      <c r="B61" s="76" t="s">
        <v>11</v>
      </c>
      <c r="C61" s="11"/>
      <c r="D61" s="11"/>
      <c r="E61" s="11"/>
      <c r="F61" s="77" t="s">
        <v>24</v>
      </c>
      <c r="G61" s="79" t="s">
        <v>24</v>
      </c>
      <c r="H61" s="79" t="s">
        <v>24</v>
      </c>
      <c r="I61" s="53">
        <f>60*G60/100</f>
        <v>55.176131799517044</v>
      </c>
      <c r="J61" s="24"/>
      <c r="K61" s="59"/>
    </row>
    <row r="62" spans="1:11" ht="12.75">
      <c r="A62" s="90"/>
      <c r="B62" s="24"/>
      <c r="C62" s="24"/>
      <c r="D62" s="24"/>
      <c r="E62" s="24"/>
      <c r="F62" s="24"/>
      <c r="G62" s="24"/>
      <c r="H62" s="24"/>
      <c r="I62" s="51"/>
      <c r="J62" s="51"/>
      <c r="K62" s="59"/>
    </row>
    <row r="63" spans="1:11" ht="12.75">
      <c r="A63" s="90"/>
      <c r="B63" s="2" t="s">
        <v>0</v>
      </c>
      <c r="C63" s="2" t="s">
        <v>1</v>
      </c>
      <c r="D63" s="2" t="s">
        <v>2</v>
      </c>
      <c r="E63" s="2" t="s">
        <v>3</v>
      </c>
      <c r="F63" s="2" t="s">
        <v>4</v>
      </c>
      <c r="G63" s="2" t="s">
        <v>16</v>
      </c>
      <c r="H63" s="13" t="s">
        <v>46</v>
      </c>
      <c r="I63" s="13" t="s">
        <v>61</v>
      </c>
      <c r="J63" s="24"/>
      <c r="K63" s="59"/>
    </row>
    <row r="64" spans="1:11" ht="12.75">
      <c r="A64" s="90"/>
      <c r="B64" s="87" t="s">
        <v>25</v>
      </c>
      <c r="C64" s="10"/>
      <c r="D64" s="14" t="s">
        <v>12</v>
      </c>
      <c r="E64" s="14" t="s">
        <v>13</v>
      </c>
      <c r="F64" s="14" t="s">
        <v>12</v>
      </c>
      <c r="G64" s="14" t="s">
        <v>14</v>
      </c>
      <c r="H64" s="15" t="s">
        <v>15</v>
      </c>
      <c r="I64" s="15" t="s">
        <v>15</v>
      </c>
      <c r="J64" s="24"/>
      <c r="K64" s="59"/>
    </row>
    <row r="65" spans="1:11" ht="12.75">
      <c r="A65" s="90"/>
      <c r="B65" s="4" t="s">
        <v>37</v>
      </c>
      <c r="C65" s="4" t="s">
        <v>5</v>
      </c>
      <c r="D65" s="4">
        <v>4.739</v>
      </c>
      <c r="E65" s="4">
        <v>8</v>
      </c>
      <c r="F65" s="5">
        <f>D65*E65/100</f>
        <v>0.37912</v>
      </c>
      <c r="G65" s="6">
        <f>100*10^(-F65/10)</f>
        <v>91.640616038885</v>
      </c>
      <c r="H65" s="35">
        <f>18*G65/100</f>
        <v>16.4953108869993</v>
      </c>
      <c r="I65" s="54" t="s">
        <v>39</v>
      </c>
      <c r="J65" s="24" t="s">
        <v>24</v>
      </c>
      <c r="K65" s="59"/>
    </row>
    <row r="66" spans="1:11" ht="12.75">
      <c r="A66" s="90"/>
      <c r="B66" s="4" t="s">
        <v>7</v>
      </c>
      <c r="C66" s="4" t="s">
        <v>50</v>
      </c>
      <c r="D66" s="4">
        <v>3</v>
      </c>
      <c r="E66" s="4">
        <v>100</v>
      </c>
      <c r="F66" s="5">
        <f>D66*E66/100</f>
        <v>3</v>
      </c>
      <c r="G66" s="6">
        <f>100*10^(-F66/10)</f>
        <v>50.11872336272722</v>
      </c>
      <c r="H66" s="35">
        <f>H65*G66/100</f>
        <v>8.267239231277005</v>
      </c>
      <c r="I66" s="35" t="s">
        <v>24</v>
      </c>
      <c r="J66" s="24"/>
      <c r="K66" s="59"/>
    </row>
    <row r="67" spans="1:11" ht="12.75">
      <c r="A67" s="90"/>
      <c r="B67" s="4" t="s">
        <v>20</v>
      </c>
      <c r="C67" s="4" t="s">
        <v>8</v>
      </c>
      <c r="D67" s="4">
        <v>5.687</v>
      </c>
      <c r="E67" s="4">
        <v>15</v>
      </c>
      <c r="F67" s="5">
        <f>D67*E67/100</f>
        <v>0.8530500000000001</v>
      </c>
      <c r="G67" s="6">
        <f>100*10^(-F67/10)</f>
        <v>82.16654011494585</v>
      </c>
      <c r="H67" s="35">
        <f>H66*G67/100</f>
        <v>6.79290443936576</v>
      </c>
      <c r="I67" s="35" t="s">
        <v>24</v>
      </c>
      <c r="J67" s="24"/>
      <c r="K67" s="59"/>
    </row>
    <row r="68" spans="1:11" ht="12.75">
      <c r="A68" s="90"/>
      <c r="B68" s="4" t="s">
        <v>21</v>
      </c>
      <c r="C68" s="73" t="s">
        <v>17</v>
      </c>
      <c r="D68" s="73">
        <v>2.8</v>
      </c>
      <c r="E68" s="73">
        <v>13</v>
      </c>
      <c r="F68" s="74">
        <f>D68*E68/100</f>
        <v>0.364</v>
      </c>
      <c r="G68" s="75">
        <f>100*10^(-F68/10)</f>
        <v>91.96021966586174</v>
      </c>
      <c r="H68" s="86" t="s">
        <v>24</v>
      </c>
      <c r="I68" s="35">
        <f>100*G68/100</f>
        <v>91.96021966586176</v>
      </c>
      <c r="J68" s="24"/>
      <c r="K68" s="59"/>
    </row>
    <row r="69" spans="1:11" ht="12.75">
      <c r="A69" s="90"/>
      <c r="B69" s="76" t="s">
        <v>11</v>
      </c>
      <c r="C69" s="11"/>
      <c r="D69" s="11"/>
      <c r="E69" s="11"/>
      <c r="F69" s="77" t="s">
        <v>38</v>
      </c>
      <c r="G69" s="78" t="s">
        <v>24</v>
      </c>
      <c r="H69" s="79" t="s">
        <v>24</v>
      </c>
      <c r="I69" s="85">
        <f>100*G68/100</f>
        <v>91.96021966586176</v>
      </c>
      <c r="J69" s="24"/>
      <c r="K69" s="59"/>
    </row>
    <row r="70" spans="1:11" ht="12.75">
      <c r="A70" s="90"/>
      <c r="B70" s="25"/>
      <c r="C70" s="25"/>
      <c r="D70" s="25"/>
      <c r="E70" s="25"/>
      <c r="F70" s="26"/>
      <c r="G70" s="27"/>
      <c r="H70" s="27"/>
      <c r="I70" s="27"/>
      <c r="J70" s="24"/>
      <c r="K70" s="59"/>
    </row>
    <row r="71" spans="1:11" ht="12.75">
      <c r="A71" s="90"/>
      <c r="B71" s="25" t="s">
        <v>45</v>
      </c>
      <c r="C71" s="25"/>
      <c r="D71" s="25"/>
      <c r="E71" s="25" t="s">
        <v>62</v>
      </c>
      <c r="F71" s="26"/>
      <c r="G71" s="27"/>
      <c r="H71" s="27"/>
      <c r="I71" s="27"/>
      <c r="J71" s="24"/>
      <c r="K71" s="59"/>
    </row>
    <row r="72" spans="1:11" ht="13.5" thickBot="1">
      <c r="A72" s="90"/>
      <c r="B72" s="24"/>
      <c r="C72" s="24"/>
      <c r="D72" s="24"/>
      <c r="E72" s="24"/>
      <c r="F72" s="24"/>
      <c r="G72" s="24"/>
      <c r="H72" s="24"/>
      <c r="I72" s="24"/>
      <c r="J72" s="24"/>
      <c r="K72" s="59"/>
    </row>
    <row r="73" spans="1:11" ht="12.75">
      <c r="A73" s="89"/>
      <c r="B73" s="29" t="s">
        <v>59</v>
      </c>
      <c r="C73" s="22"/>
      <c r="D73" s="22"/>
      <c r="E73" s="22"/>
      <c r="F73" s="22"/>
      <c r="G73" s="22"/>
      <c r="H73" s="22"/>
      <c r="I73" s="22"/>
      <c r="J73" s="22"/>
      <c r="K73" s="92"/>
    </row>
    <row r="74" spans="1:11" ht="12.75">
      <c r="A74" s="90"/>
      <c r="B74" s="24"/>
      <c r="C74" s="24"/>
      <c r="D74" s="24"/>
      <c r="E74" s="24"/>
      <c r="F74" s="24"/>
      <c r="G74" s="24"/>
      <c r="H74" s="24"/>
      <c r="I74" s="24"/>
      <c r="J74" s="24"/>
      <c r="K74" s="59"/>
    </row>
    <row r="75" spans="1:11" ht="12.75">
      <c r="A75" s="90"/>
      <c r="B75" s="51"/>
      <c r="C75" s="51"/>
      <c r="D75" s="51"/>
      <c r="E75" s="51"/>
      <c r="F75" s="51"/>
      <c r="G75" s="51"/>
      <c r="H75" s="51"/>
      <c r="I75" s="51"/>
      <c r="J75" s="51"/>
      <c r="K75" s="59"/>
    </row>
    <row r="76" spans="1:11" ht="12.75">
      <c r="A76" s="90"/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2" t="s">
        <v>16</v>
      </c>
      <c r="H76" s="2" t="s">
        <v>43</v>
      </c>
      <c r="I76" s="46" t="s">
        <v>49</v>
      </c>
      <c r="J76" s="2" t="s">
        <v>48</v>
      </c>
      <c r="K76" s="59"/>
    </row>
    <row r="77" spans="1:11" ht="12.75">
      <c r="A77" s="90"/>
      <c r="B77" s="94" t="s">
        <v>58</v>
      </c>
      <c r="C77" s="95"/>
      <c r="D77" s="96" t="s">
        <v>12</v>
      </c>
      <c r="E77" s="96" t="s">
        <v>13</v>
      </c>
      <c r="F77" s="96" t="s">
        <v>12</v>
      </c>
      <c r="G77" s="97" t="s">
        <v>14</v>
      </c>
      <c r="H77" s="96" t="s">
        <v>15</v>
      </c>
      <c r="I77" s="96" t="s">
        <v>15</v>
      </c>
      <c r="J77" s="98" t="s">
        <v>15</v>
      </c>
      <c r="K77" s="59"/>
    </row>
    <row r="78" spans="1:11" ht="12.75">
      <c r="A78" s="90"/>
      <c r="B78" s="3" t="s">
        <v>18</v>
      </c>
      <c r="C78" s="3" t="s">
        <v>5</v>
      </c>
      <c r="D78" s="4">
        <v>0.877</v>
      </c>
      <c r="E78" s="4">
        <v>18</v>
      </c>
      <c r="F78" s="5">
        <f aca="true" t="shared" si="5" ref="F78:F84">D78*E78/100</f>
        <v>0.15786</v>
      </c>
      <c r="G78" s="6">
        <f aca="true" t="shared" si="6" ref="G78:G84">100*10^(-F78/10)</f>
        <v>96.43040704999812</v>
      </c>
      <c r="H78" s="6">
        <v>8</v>
      </c>
      <c r="I78" s="6">
        <v>125</v>
      </c>
      <c r="J78" s="6">
        <f>1100*G78/100</f>
        <v>1060.7344775499794</v>
      </c>
      <c r="K78" s="59"/>
    </row>
    <row r="79" spans="1:11" ht="12.75">
      <c r="A79" s="90"/>
      <c r="B79" s="4" t="s">
        <v>35</v>
      </c>
      <c r="C79" s="3" t="s">
        <v>5</v>
      </c>
      <c r="D79" s="4">
        <v>0.877</v>
      </c>
      <c r="E79" s="4">
        <v>15</v>
      </c>
      <c r="F79" s="5">
        <f t="shared" si="5"/>
        <v>0.13155</v>
      </c>
      <c r="G79" s="6">
        <f t="shared" si="6"/>
        <v>97.01636533726024</v>
      </c>
      <c r="H79" s="6">
        <f aca="true" t="shared" si="7" ref="H79:H84">H78*G79/100</f>
        <v>7.761309226980819</v>
      </c>
      <c r="I79" s="6">
        <f>I78*G79/100</f>
        <v>121.2704566715753</v>
      </c>
      <c r="J79" s="6">
        <f>J78*G79/100</f>
        <v>1029.0860359981666</v>
      </c>
      <c r="K79" s="59"/>
    </row>
    <row r="80" spans="1:11" ht="12.75">
      <c r="A80" s="90"/>
      <c r="B80" s="4" t="s">
        <v>7</v>
      </c>
      <c r="C80" s="4" t="s">
        <v>6</v>
      </c>
      <c r="D80" s="4">
        <v>0.26</v>
      </c>
      <c r="E80" s="4">
        <v>85</v>
      </c>
      <c r="F80" s="5">
        <f t="shared" si="5"/>
        <v>0.221</v>
      </c>
      <c r="G80" s="6">
        <f t="shared" si="6"/>
        <v>95.0385934011676</v>
      </c>
      <c r="H80" s="6">
        <f t="shared" si="7"/>
        <v>7.376239118837605</v>
      </c>
      <c r="I80" s="6">
        <f>I79*G80/100</f>
        <v>115.25373623183758</v>
      </c>
      <c r="J80" s="6">
        <f>J79*G80/100</f>
        <v>978.0288935004908</v>
      </c>
      <c r="K80" s="59"/>
    </row>
    <row r="81" spans="1:11" ht="12.75">
      <c r="A81" s="90"/>
      <c r="B81" s="4" t="s">
        <v>24</v>
      </c>
      <c r="C81" s="4" t="s">
        <v>24</v>
      </c>
      <c r="D81" s="4">
        <v>0</v>
      </c>
      <c r="E81" s="4">
        <v>0</v>
      </c>
      <c r="F81" s="5">
        <f t="shared" si="5"/>
        <v>0</v>
      </c>
      <c r="G81" s="6">
        <f t="shared" si="6"/>
        <v>100</v>
      </c>
      <c r="H81" s="6">
        <f t="shared" si="7"/>
        <v>7.376239118837605</v>
      </c>
      <c r="I81" s="6">
        <f>I80*G81/100</f>
        <v>115.25373623183758</v>
      </c>
      <c r="J81" s="6">
        <f>J80*G81/100</f>
        <v>978.0288935004908</v>
      </c>
      <c r="K81" s="59"/>
    </row>
    <row r="82" spans="1:11" ht="12.75">
      <c r="A82" s="90"/>
      <c r="B82" s="4" t="s">
        <v>24</v>
      </c>
      <c r="C82" s="4" t="s">
        <v>24</v>
      </c>
      <c r="D82" s="4">
        <v>0</v>
      </c>
      <c r="E82" s="4">
        <v>0</v>
      </c>
      <c r="F82" s="5">
        <f t="shared" si="5"/>
        <v>0</v>
      </c>
      <c r="G82" s="6">
        <f t="shared" si="6"/>
        <v>100</v>
      </c>
      <c r="H82" s="6">
        <f t="shared" si="7"/>
        <v>7.376239118837605</v>
      </c>
      <c r="I82" s="6">
        <f>I81*G82/100</f>
        <v>115.25373623183758</v>
      </c>
      <c r="J82" s="6">
        <f>J81*G82/100</f>
        <v>978.0288935004908</v>
      </c>
      <c r="K82" s="59"/>
    </row>
    <row r="83" spans="1:11" ht="12.75">
      <c r="A83" s="90"/>
      <c r="B83" s="4" t="s">
        <v>20</v>
      </c>
      <c r="C83" s="4" t="s">
        <v>5</v>
      </c>
      <c r="D83" s="4">
        <v>0.877</v>
      </c>
      <c r="E83" s="4">
        <v>42</v>
      </c>
      <c r="F83" s="5">
        <f t="shared" si="5"/>
        <v>0.36834000000000006</v>
      </c>
      <c r="G83" s="6">
        <f t="shared" si="6"/>
        <v>91.8683677041128</v>
      </c>
      <c r="H83" s="6">
        <f t="shared" si="7"/>
        <v>6.776430476428341</v>
      </c>
      <c r="I83" s="6">
        <f>I82*G83/100</f>
        <v>105.88172619419284</v>
      </c>
      <c r="J83" s="6">
        <f>J82*G83/100</f>
        <v>898.4991801334966</v>
      </c>
      <c r="K83" s="59"/>
    </row>
    <row r="84" spans="1:11" ht="12.75">
      <c r="A84" s="90"/>
      <c r="B84" s="4" t="s">
        <v>24</v>
      </c>
      <c r="C84" s="4" t="s">
        <v>24</v>
      </c>
      <c r="D84" s="4">
        <v>0</v>
      </c>
      <c r="E84" s="4">
        <v>0</v>
      </c>
      <c r="F84" s="5">
        <f t="shared" si="5"/>
        <v>0</v>
      </c>
      <c r="G84" s="6">
        <f t="shared" si="6"/>
        <v>100</v>
      </c>
      <c r="H84" s="6">
        <f t="shared" si="7"/>
        <v>6.776430476428341</v>
      </c>
      <c r="I84" s="6">
        <f>I83*G84/100</f>
        <v>105.88172619419284</v>
      </c>
      <c r="J84" s="6">
        <f>J83*G84/100</f>
        <v>898.4991801334966</v>
      </c>
      <c r="K84" s="59"/>
    </row>
    <row r="85" spans="1:11" ht="12.75">
      <c r="A85" s="90"/>
      <c r="B85" s="76" t="s">
        <v>11</v>
      </c>
      <c r="C85" s="11"/>
      <c r="D85" s="11"/>
      <c r="E85" s="12"/>
      <c r="F85" s="7">
        <f>SUM(F78:F84)</f>
        <v>0.8787500000000001</v>
      </c>
      <c r="G85" s="8">
        <f>100*10^(-F85/10)</f>
        <v>81.6817436484997</v>
      </c>
      <c r="H85" s="8">
        <f>8*G85/100</f>
        <v>6.534539491879976</v>
      </c>
      <c r="I85" s="8">
        <f>125*G85/100</f>
        <v>102.10217956062462</v>
      </c>
      <c r="J85" s="8">
        <f>1.1*G85*10</f>
        <v>898.4991801334968</v>
      </c>
      <c r="K85" s="59"/>
    </row>
    <row r="86" spans="1:11" ht="12.75">
      <c r="A86" s="90"/>
      <c r="B86" s="51"/>
      <c r="C86" s="51"/>
      <c r="D86" s="51"/>
      <c r="E86" s="51"/>
      <c r="F86" s="51"/>
      <c r="G86" s="51"/>
      <c r="H86" s="51"/>
      <c r="I86" s="51"/>
      <c r="J86" s="51"/>
      <c r="K86" s="59"/>
    </row>
    <row r="87" spans="1:11" ht="13.5" thickBot="1">
      <c r="A87" s="91"/>
      <c r="B87" s="88"/>
      <c r="C87" s="88"/>
      <c r="D87" s="88"/>
      <c r="E87" s="88"/>
      <c r="F87" s="88"/>
      <c r="G87" s="88"/>
      <c r="H87" s="88"/>
      <c r="I87" s="88"/>
      <c r="J87" s="88"/>
      <c r="K87" s="93"/>
    </row>
  </sheetData>
  <sheetProtection selectLockedCells="1"/>
  <printOptions/>
  <pageMargins left="0.5" right="0.17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Cook Inlet Spill Prevention &amp; Response,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Cole</dc:creator>
  <cp:keywords/>
  <dc:description/>
  <cp:lastModifiedBy>Edward R Cole</cp:lastModifiedBy>
  <cp:lastPrinted>2006-11-14T00:23:44Z</cp:lastPrinted>
  <dcterms:created xsi:type="dcterms:W3CDTF">2004-10-08T21:28:03Z</dcterms:created>
  <dcterms:modified xsi:type="dcterms:W3CDTF">2014-09-29T09:20:56Z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536029163</vt:i4>
  </property>
  <property fmtid="{D5CDD505-2E9C-101B-9397-08002B2CF9AE}" pid="3" name="_EmailSubject">
    <vt:lpwstr/>
  </property>
  <property fmtid="{D5CDD505-2E9C-101B-9397-08002B2CF9AE}" pid="4" name="_AuthorEmail">
    <vt:lpwstr>ecole@cispri.org</vt:lpwstr>
  </property>
  <property fmtid="{D5CDD505-2E9C-101B-9397-08002B2CF9AE}" pid="5" name="_AuthorEmailDisplayName">
    <vt:lpwstr>Ed Cole</vt:lpwstr>
  </property>
  <property fmtid="{D5CDD505-2E9C-101B-9397-08002B2CF9AE}" pid="6" name="_ReviewingToolsShownOnce">
    <vt:lpwstr/>
  </property>
</Properties>
</file>